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eclining Balance" sheetId="1" r:id="rId1"/>
    <sheet name="Flat Interest" sheetId="2" r:id="rId2"/>
    <sheet name="Sheet3" sheetId="3" r:id="rId3"/>
  </sheets>
  <definedNames>
    <definedName name="Daysperannum">'Declining Balance'!$P$7</definedName>
    <definedName name="Dayspermonth">'Declining Balance'!$P$6</definedName>
    <definedName name="EMI">'Declining Balance'!$P$12</definedName>
    <definedName name="EqualPrincipal">'Flat Interest'!$O$7</definedName>
    <definedName name="InitialBrokenPeriodInterest">'Declining Balance'!$E$3</definedName>
    <definedName name="NoOfDaysPerMonth">'Flat Interest'!$O$6</definedName>
    <definedName name="NoOfRepayment">'Flat Interest'!$O$2</definedName>
    <definedName name="Principal">'Declining Balance'!$P$4</definedName>
    <definedName name="principalAmt">'Flat Interest'!$O$3</definedName>
    <definedName name="repayment">'Declining Balance'!$P$2</definedName>
    <definedName name="ROI">'Flat Interest'!$O$4</definedName>
    <definedName name="ROIperannum">'Declining Balance'!$P$5</definedName>
    <definedName name="ROIPerMonth">'Flat Interest'!$O$5</definedName>
    <definedName name="TotalInterest">'Flat Interest'!$O$9</definedName>
  </definedNames>
  <calcPr calcId="144525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4" i="2"/>
  <c r="K5" i="2"/>
  <c r="K6" i="2"/>
  <c r="K7" i="2"/>
  <c r="K8" i="2"/>
  <c r="K9" i="2"/>
  <c r="K4" i="2"/>
  <c r="C7" i="2"/>
  <c r="C8" i="2"/>
  <c r="C5" i="2"/>
  <c r="C6" i="2"/>
  <c r="C4" i="2"/>
  <c r="E3" i="2"/>
  <c r="O5" i="2"/>
  <c r="C10" i="2"/>
  <c r="B9" i="2"/>
  <c r="B8" i="2"/>
  <c r="B7" i="2"/>
  <c r="B6" i="2"/>
  <c r="B5" i="2"/>
  <c r="B4" i="2"/>
  <c r="O3" i="2"/>
  <c r="O7" i="2" s="1"/>
  <c r="B3" i="2"/>
  <c r="O8" i="2" l="1"/>
  <c r="N14" i="2"/>
  <c r="B10" i="2"/>
  <c r="P3" i="1"/>
  <c r="B3" i="1"/>
  <c r="E3" i="1" s="1"/>
  <c r="P4" i="1" s="1"/>
  <c r="B4" i="1"/>
  <c r="E4" i="1" s="1"/>
  <c r="B9" i="1"/>
  <c r="C10" i="1"/>
  <c r="P9" i="1"/>
  <c r="P8" i="1"/>
  <c r="B8" i="1"/>
  <c r="B7" i="1"/>
  <c r="B6" i="1"/>
  <c r="B5" i="1"/>
  <c r="O9" i="2" l="1"/>
  <c r="O10" i="2" s="1"/>
  <c r="E5" i="2" s="1"/>
  <c r="P10" i="1"/>
  <c r="K6" i="1" s="1"/>
  <c r="H6" i="1" s="1"/>
  <c r="B10" i="1"/>
  <c r="E8" i="2" l="1"/>
  <c r="E9" i="2"/>
  <c r="E4" i="2"/>
  <c r="E7" i="2"/>
  <c r="E6" i="2"/>
  <c r="D4" i="2"/>
  <c r="K5" i="1"/>
  <c r="H5" i="1" s="1"/>
  <c r="K7" i="1"/>
  <c r="H7" i="1" s="1"/>
  <c r="K4" i="1"/>
  <c r="H4" i="1" s="1"/>
  <c r="C4" i="1" s="1"/>
  <c r="K8" i="1"/>
  <c r="H8" i="1" s="1"/>
  <c r="P11" i="1"/>
  <c r="D4" i="1"/>
  <c r="E5" i="1" s="1"/>
  <c r="C5" i="1" l="1"/>
  <c r="D5" i="1" l="1"/>
  <c r="D5" i="2" l="1"/>
  <c r="E6" i="1"/>
  <c r="C6" i="1" l="1"/>
  <c r="D6" i="1" l="1"/>
  <c r="D6" i="2" l="1"/>
  <c r="E7" i="1"/>
  <c r="C7" i="1" l="1"/>
  <c r="D7" i="1" l="1"/>
  <c r="D7" i="2" l="1"/>
  <c r="E8" i="1"/>
  <c r="C9" i="2" l="1"/>
  <c r="C8" i="1"/>
  <c r="D8" i="2" l="1"/>
  <c r="C9" i="1"/>
  <c r="D8" i="1"/>
  <c r="D9" i="2" l="1"/>
  <c r="E9" i="1"/>
  <c r="E10" i="1" s="1"/>
  <c r="D9" i="1"/>
  <c r="E10" i="2" l="1"/>
  <c r="K9" i="1"/>
  <c r="H10" i="2" l="1"/>
  <c r="K10" i="2"/>
  <c r="H9" i="1"/>
  <c r="H10" i="1" s="1"/>
  <c r="K10" i="1"/>
  <c r="P12" i="1" s="1"/>
  <c r="L6" i="1" l="1"/>
  <c r="L7" i="1"/>
  <c r="L8" i="1"/>
  <c r="L4" i="1"/>
  <c r="L5" i="1"/>
  <c r="L9" i="1"/>
  <c r="L10" i="1" l="1"/>
</calcChain>
</file>

<file path=xl/sharedStrings.xml><?xml version="1.0" encoding="utf-8"?>
<sst xmlns="http://schemas.openxmlformats.org/spreadsheetml/2006/main" count="45" uniqueCount="28">
  <si>
    <t>Date</t>
  </si>
  <si>
    <t>Days</t>
  </si>
  <si>
    <t>Principal Due</t>
  </si>
  <si>
    <t>Balance of Loan</t>
  </si>
  <si>
    <t>Interest</t>
  </si>
  <si>
    <t>Fees</t>
  </si>
  <si>
    <t>Penalties</t>
  </si>
  <si>
    <t>Due</t>
  </si>
  <si>
    <t>In Advance</t>
  </si>
  <si>
    <t>Late</t>
  </si>
  <si>
    <t>No. of Repayment</t>
  </si>
  <si>
    <t>Loan Disbursed Amount</t>
  </si>
  <si>
    <t>Interest rate/annum</t>
  </si>
  <si>
    <t>Day/month</t>
  </si>
  <si>
    <t>Days/annum</t>
  </si>
  <si>
    <t>Interest rate/day</t>
  </si>
  <si>
    <t>Interest rate/month</t>
  </si>
  <si>
    <t>Emi</t>
  </si>
  <si>
    <t>&lt;-- Initial broken period interest</t>
  </si>
  <si>
    <t>Outstanding after adjustment</t>
  </si>
  <si>
    <t>Actual principal after compounding</t>
  </si>
  <si>
    <t>Equally distributed Installment amount</t>
  </si>
  <si>
    <t>Outstanding before adjustment</t>
  </si>
  <si>
    <t>Equally principal</t>
  </si>
  <si>
    <t>Flat Interest for 6 months</t>
  </si>
  <si>
    <t>Equal interest</t>
  </si>
  <si>
    <t>Flat Interest for 6 months + Initial broken interest</t>
  </si>
  <si>
    <t>Days/month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</si>
</sst>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2" borderId="1" xfId="0" applyFill="1" applyBorder="1"/>
    <xf numFmtId="2" fontId="0" fillId="0" borderId="1" xfId="0" applyNumberFormat="1" applyBorder="1"/>
    <xf numFmtId="0" fontId="0" fillId="0" borderId="1" xfId="0" applyBorder="1"/>
    <xf numFmtId="0" fontId="0" fillId="3" borderId="1" xfId="0" applyFill="1" applyBorder="1" applyAlignment="1">
      <alignment vertical="center" wrapText="1"/>
    </xf>
    <xf numFmtId="0" fontId="0" fillId="2" borderId="1" xfId="0" applyNumberFormat="1" applyFill="1" applyBorder="1"/>
    <xf numFmtId="2" fontId="0" fillId="0" borderId="2" xfId="0" applyNumberFormat="1" applyBorder="1"/>
    <xf numFmtId="0" fontId="0" fillId="0" borderId="2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2" fontId="0" fillId="3" borderId="1" xfId="0" applyNumberFormat="1" applyFill="1" applyBorder="1" applyAlignment="1">
      <alignment vertical="center" wrapText="1"/>
    </xf>
    <xf numFmtId="15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3" fontId="0" fillId="4" borderId="1" xfId="0" applyNumberFormat="1" applyFill="1" applyBorder="1" applyAlignment="1">
      <alignment vertical="center" wrapText="1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F16" sqref="F16"/>
    </sheetView>
  </sheetViews>
  <sheetFormatPr defaultRowHeight="15" x14ac:dyDescent="0.25"/>
  <cols>
    <col min="1" max="1" width="10.42578125" bestFit="1" customWidth="1"/>
    <col min="11" max="11" width="12.7109375" customWidth="1"/>
    <col min="12" max="12" width="11.5703125" bestFit="1" customWidth="1"/>
    <col min="13" max="13" width="30.140625" bestFit="1" customWidth="1"/>
    <col min="15" max="15" width="36.42578125" bestFit="1" customWidth="1"/>
  </cols>
  <sheetData>
    <row r="1" spans="1:16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22</v>
      </c>
      <c r="L1" s="1" t="s">
        <v>19</v>
      </c>
    </row>
    <row r="2" spans="1:16" x14ac:dyDescent="0.25">
      <c r="A2" s="2">
        <v>42887</v>
      </c>
      <c r="B2" s="3"/>
      <c r="C2" s="3"/>
      <c r="D2" s="4">
        <v>50000</v>
      </c>
      <c r="E2" s="3"/>
      <c r="F2" s="3">
        <v>0</v>
      </c>
      <c r="G2" s="3"/>
      <c r="H2" s="3">
        <v>0</v>
      </c>
      <c r="I2" s="3"/>
      <c r="J2" s="3"/>
      <c r="K2" s="3"/>
      <c r="L2" s="3"/>
      <c r="O2" s="5" t="s">
        <v>10</v>
      </c>
      <c r="P2" s="5">
        <v>6</v>
      </c>
    </row>
    <row r="3" spans="1:16" x14ac:dyDescent="0.25">
      <c r="A3" s="16">
        <v>42901</v>
      </c>
      <c r="B3" s="17">
        <f>A3-A2</f>
        <v>14</v>
      </c>
      <c r="C3" s="17"/>
      <c r="D3" s="18"/>
      <c r="E3" s="19">
        <f>ROUND(D2*(ROIperannum*B3/Daysperannum)/100,2)</f>
        <v>230.14</v>
      </c>
      <c r="F3" s="17"/>
      <c r="G3" s="17"/>
      <c r="H3" s="17"/>
      <c r="I3" s="17"/>
      <c r="J3" s="17"/>
      <c r="K3" s="17"/>
      <c r="L3" s="17"/>
      <c r="M3" t="s">
        <v>18</v>
      </c>
      <c r="O3" s="5" t="s">
        <v>11</v>
      </c>
      <c r="P3" s="5">
        <f>50000</f>
        <v>50000</v>
      </c>
    </row>
    <row r="4" spans="1:16" x14ac:dyDescent="0.25">
      <c r="A4" s="2">
        <v>42931</v>
      </c>
      <c r="B4" s="3">
        <f>A4-A3</f>
        <v>30</v>
      </c>
      <c r="C4" s="6">
        <f>H4-E4</f>
        <v>8169.9</v>
      </c>
      <c r="D4" s="6">
        <f>D2-C4</f>
        <v>41830.1</v>
      </c>
      <c r="E4" s="7">
        <f>ROUND(D2*(ROIperannum*B4/Daysperannum)/100,2)</f>
        <v>493.15</v>
      </c>
      <c r="F4" s="3">
        <v>0</v>
      </c>
      <c r="G4" s="3">
        <v>0</v>
      </c>
      <c r="H4" s="8">
        <f t="shared" ref="H4:H9" si="0">K4</f>
        <v>8663.0499999999993</v>
      </c>
      <c r="I4" s="3">
        <v>0</v>
      </c>
      <c r="J4" s="3">
        <v>0</v>
      </c>
      <c r="K4" s="3">
        <f>P$10</f>
        <v>8663.0499999999993</v>
      </c>
      <c r="L4" s="3">
        <f>ROUND(P$12,2)</f>
        <v>8627.58</v>
      </c>
      <c r="O4" s="5" t="s">
        <v>20</v>
      </c>
      <c r="P4" s="5">
        <f>50000+InitialBrokenPeriodInterest</f>
        <v>50230.14</v>
      </c>
    </row>
    <row r="5" spans="1:16" x14ac:dyDescent="0.25">
      <c r="A5" s="2">
        <v>42962</v>
      </c>
      <c r="B5" s="3">
        <f t="shared" ref="B5:B8" si="1">A5-A4</f>
        <v>31</v>
      </c>
      <c r="C5" s="6">
        <f t="shared" ref="C5:C8" si="2">H5-E5</f>
        <v>8236.73</v>
      </c>
      <c r="D5" s="6">
        <f>D4-C5</f>
        <v>33593.369999999995</v>
      </c>
      <c r="E5" s="7">
        <f>ROUND(D4*(ROIperannum*B5/Daysperannum)/100,2)</f>
        <v>426.32</v>
      </c>
      <c r="F5" s="3">
        <v>0</v>
      </c>
      <c r="G5" s="3">
        <v>0</v>
      </c>
      <c r="H5" s="8">
        <f t="shared" si="0"/>
        <v>8663.0499999999993</v>
      </c>
      <c r="I5" s="3">
        <v>0</v>
      </c>
      <c r="J5" s="3">
        <v>0</v>
      </c>
      <c r="K5" s="3">
        <f>P$10</f>
        <v>8663.0499999999993</v>
      </c>
      <c r="L5" s="3">
        <f t="shared" ref="L5:L9" si="3">ROUND(P$12,2)</f>
        <v>8627.58</v>
      </c>
      <c r="O5" s="5" t="s">
        <v>12</v>
      </c>
      <c r="P5" s="9">
        <v>12</v>
      </c>
    </row>
    <row r="6" spans="1:16" x14ac:dyDescent="0.25">
      <c r="A6" s="2">
        <v>42993</v>
      </c>
      <c r="B6" s="3">
        <f t="shared" si="1"/>
        <v>31</v>
      </c>
      <c r="C6" s="6">
        <f t="shared" si="2"/>
        <v>8320.67</v>
      </c>
      <c r="D6" s="6">
        <f t="shared" ref="D6:D8" si="4">D5-C6</f>
        <v>25272.699999999997</v>
      </c>
      <c r="E6" s="7">
        <f t="shared" ref="E6:E8" si="5">ROUND(D5*(ROIperannum*B6/Daysperannum)/100,2)</f>
        <v>342.38</v>
      </c>
      <c r="F6" s="3">
        <v>0</v>
      </c>
      <c r="G6" s="3">
        <v>0</v>
      </c>
      <c r="H6" s="8">
        <f t="shared" si="0"/>
        <v>8663.0499999999993</v>
      </c>
      <c r="I6" s="3">
        <v>0</v>
      </c>
      <c r="J6" s="3">
        <v>0</v>
      </c>
      <c r="K6" s="3">
        <f>P$10</f>
        <v>8663.0499999999993</v>
      </c>
      <c r="L6" s="3">
        <f t="shared" si="3"/>
        <v>8627.58</v>
      </c>
      <c r="O6" s="5" t="s">
        <v>13</v>
      </c>
      <c r="P6" s="5">
        <v>30</v>
      </c>
    </row>
    <row r="7" spans="1:16" x14ac:dyDescent="0.25">
      <c r="A7" s="2">
        <v>43023</v>
      </c>
      <c r="B7" s="3">
        <f t="shared" si="1"/>
        <v>30</v>
      </c>
      <c r="C7" s="6">
        <f t="shared" si="2"/>
        <v>8413.7899999999991</v>
      </c>
      <c r="D7" s="6">
        <f t="shared" si="4"/>
        <v>16858.909999999996</v>
      </c>
      <c r="E7" s="7">
        <f t="shared" si="5"/>
        <v>249.26</v>
      </c>
      <c r="F7" s="3">
        <v>0</v>
      </c>
      <c r="G7" s="3">
        <v>0</v>
      </c>
      <c r="H7" s="8">
        <f t="shared" si="0"/>
        <v>8663.0499999999993</v>
      </c>
      <c r="I7" s="3">
        <v>0</v>
      </c>
      <c r="J7" s="3">
        <v>0</v>
      </c>
      <c r="K7" s="3">
        <f>P$10</f>
        <v>8663.0499999999993</v>
      </c>
      <c r="L7" s="3">
        <f t="shared" si="3"/>
        <v>8627.58</v>
      </c>
      <c r="O7" s="5" t="s">
        <v>14</v>
      </c>
      <c r="P7" s="5">
        <v>365</v>
      </c>
    </row>
    <row r="8" spans="1:16" x14ac:dyDescent="0.25">
      <c r="A8" s="2">
        <v>43054</v>
      </c>
      <c r="B8" s="3">
        <f t="shared" si="1"/>
        <v>31</v>
      </c>
      <c r="C8" s="6">
        <f t="shared" si="2"/>
        <v>8491.23</v>
      </c>
      <c r="D8" s="6">
        <f t="shared" si="4"/>
        <v>8367.6799999999967</v>
      </c>
      <c r="E8" s="7">
        <f t="shared" si="5"/>
        <v>171.82</v>
      </c>
      <c r="F8" s="3">
        <v>0</v>
      </c>
      <c r="G8" s="3">
        <v>0</v>
      </c>
      <c r="H8" s="8">
        <f t="shared" si="0"/>
        <v>8663.0499999999993</v>
      </c>
      <c r="I8" s="3">
        <v>0</v>
      </c>
      <c r="J8" s="3">
        <v>0</v>
      </c>
      <c r="K8" s="3">
        <f>P$10</f>
        <v>8663.0499999999993</v>
      </c>
      <c r="L8" s="3">
        <f t="shared" si="3"/>
        <v>8627.58</v>
      </c>
      <c r="O8" s="5" t="s">
        <v>15</v>
      </c>
      <c r="P8" s="5">
        <f>P5/365</f>
        <v>3.287671232876712E-2</v>
      </c>
    </row>
    <row r="9" spans="1:16" x14ac:dyDescent="0.25">
      <c r="A9" s="2">
        <v>43084</v>
      </c>
      <c r="B9" s="3">
        <f>A9-A8</f>
        <v>30</v>
      </c>
      <c r="C9" s="6">
        <f>C10-SUM(C4:C8)</f>
        <v>8367.6800000000076</v>
      </c>
      <c r="D9" s="10">
        <f>D8-C9</f>
        <v>0</v>
      </c>
      <c r="E9" s="7">
        <f>ROUND(D8*(ROIperannum*B9/Daysperannum)/100,2)</f>
        <v>82.53</v>
      </c>
      <c r="F9" s="11">
        <v>0</v>
      </c>
      <c r="G9" s="11">
        <v>0</v>
      </c>
      <c r="H9" s="8">
        <f t="shared" si="0"/>
        <v>8450.2100000000082</v>
      </c>
      <c r="I9" s="11">
        <v>0</v>
      </c>
      <c r="J9" s="11">
        <v>0</v>
      </c>
      <c r="K9" s="12">
        <f>C9+E9</f>
        <v>8450.2100000000082</v>
      </c>
      <c r="L9" s="3">
        <f t="shared" si="3"/>
        <v>8627.58</v>
      </c>
      <c r="O9" s="5" t="s">
        <v>16</v>
      </c>
      <c r="P9" s="5">
        <f>ROIperannum*Dayspermonth/Daysperannum</f>
        <v>0.98630136986301364</v>
      </c>
    </row>
    <row r="10" spans="1:16" x14ac:dyDescent="0.25">
      <c r="A10" s="7"/>
      <c r="B10" s="7">
        <f>SUM(B4:B9)</f>
        <v>183</v>
      </c>
      <c r="C10" s="13">
        <f>D2</f>
        <v>50000</v>
      </c>
      <c r="D10" s="1"/>
      <c r="E10" s="1">
        <f>SUM(E4:E9)</f>
        <v>1765.4599999999998</v>
      </c>
      <c r="F10" s="1"/>
      <c r="G10" s="1"/>
      <c r="H10" s="1">
        <f>SUM(H2:H9)</f>
        <v>51765.460000000006</v>
      </c>
      <c r="I10" s="1"/>
      <c r="J10" s="1"/>
      <c r="K10" s="1">
        <f>SUM(K2:K9)</f>
        <v>51765.460000000006</v>
      </c>
      <c r="L10" s="1">
        <f>SUM(L4:L9)</f>
        <v>51765.48</v>
      </c>
      <c r="O10" s="5" t="s">
        <v>17</v>
      </c>
      <c r="P10" s="5">
        <f>ROUND(Principal*((ROIperannum/100/Daysperannum)*Dayspermonth)*(1+((ROIperannum/100/Daysperannum)*Dayspermonth))^repayment/(((1+((ROIperannum/100/Daysperannum)*Dayspermonth))^repayment)-1),2)</f>
        <v>8663.0499999999993</v>
      </c>
    </row>
    <row r="11" spans="1:16" x14ac:dyDescent="0.25">
      <c r="O11" s="5" t="s">
        <v>4</v>
      </c>
      <c r="P11" s="5">
        <f>Principal*repayment*P9/100</f>
        <v>2972.5233534246572</v>
      </c>
    </row>
    <row r="12" spans="1:16" x14ac:dyDescent="0.25">
      <c r="O12" s="5" t="s">
        <v>21</v>
      </c>
      <c r="P12" s="5">
        <f>K10/repayment</f>
        <v>8627.5766666666677</v>
      </c>
    </row>
    <row r="16" spans="1:16" x14ac:dyDescent="0.25">
      <c r="A16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H15" sqref="H15"/>
    </sheetView>
  </sheetViews>
  <sheetFormatPr defaultRowHeight="15" x14ac:dyDescent="0.25"/>
  <cols>
    <col min="1" max="1" width="10" bestFit="1" customWidth="1"/>
    <col min="12" max="12" width="30.140625" bestFit="1" customWidth="1"/>
    <col min="13" max="13" width="5.85546875" bestFit="1" customWidth="1"/>
    <col min="14" max="14" width="45.5703125" bestFit="1" customWidth="1"/>
    <col min="15" max="15" width="12" bestFit="1" customWidth="1"/>
  </cols>
  <sheetData>
    <row r="1" spans="1:15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22</v>
      </c>
    </row>
    <row r="2" spans="1:15" x14ac:dyDescent="0.25">
      <c r="A2" s="2">
        <v>42887</v>
      </c>
      <c r="B2" s="3"/>
      <c r="C2" s="3"/>
      <c r="D2" s="4">
        <v>50000</v>
      </c>
      <c r="E2" s="3"/>
      <c r="F2" s="3">
        <v>0</v>
      </c>
      <c r="G2" s="3"/>
      <c r="H2" s="3">
        <v>0</v>
      </c>
      <c r="I2" s="3"/>
      <c r="J2" s="3"/>
      <c r="K2" s="3"/>
      <c r="N2" s="5" t="s">
        <v>10</v>
      </c>
      <c r="O2" s="5">
        <v>6</v>
      </c>
    </row>
    <row r="3" spans="1:15" x14ac:dyDescent="0.25">
      <c r="A3" s="16">
        <v>42901</v>
      </c>
      <c r="B3" s="17">
        <f>A3-A2</f>
        <v>14</v>
      </c>
      <c r="C3" s="17"/>
      <c r="D3" s="18"/>
      <c r="E3" s="19">
        <f>ROUND(principalAmt*(ROIPerMonth*B3/NoOfDaysPerMonth)/100,2)</f>
        <v>233.33</v>
      </c>
      <c r="F3" s="17"/>
      <c r="G3" s="17"/>
      <c r="H3" s="17"/>
      <c r="I3" s="17"/>
      <c r="J3" s="17"/>
      <c r="K3" s="17"/>
      <c r="L3" t="s">
        <v>18</v>
      </c>
      <c r="N3" s="5" t="s">
        <v>11</v>
      </c>
      <c r="O3" s="5">
        <f>50000</f>
        <v>50000</v>
      </c>
    </row>
    <row r="4" spans="1:15" x14ac:dyDescent="0.25">
      <c r="A4" s="2">
        <v>42931</v>
      </c>
      <c r="B4" s="3">
        <f>A4-A3</f>
        <v>30</v>
      </c>
      <c r="C4" s="6">
        <f>EqualPrincipal</f>
        <v>8333.33</v>
      </c>
      <c r="D4" s="6">
        <f>D2-C4</f>
        <v>41666.67</v>
      </c>
      <c r="E4" s="7">
        <f>O$10</f>
        <v>538.89</v>
      </c>
      <c r="F4" s="3">
        <v>0</v>
      </c>
      <c r="G4" s="3">
        <v>0</v>
      </c>
      <c r="H4" s="15">
        <f>K4</f>
        <v>8872.2199999999993</v>
      </c>
      <c r="I4" s="3">
        <v>0</v>
      </c>
      <c r="J4" s="3">
        <v>0</v>
      </c>
      <c r="K4" s="12">
        <f>C4+E4</f>
        <v>8872.2199999999993</v>
      </c>
      <c r="N4" s="5" t="s">
        <v>12</v>
      </c>
      <c r="O4" s="9">
        <v>12</v>
      </c>
    </row>
    <row r="5" spans="1:15" x14ac:dyDescent="0.25">
      <c r="A5" s="2">
        <v>42962</v>
      </c>
      <c r="B5" s="3">
        <f t="shared" ref="B5:B7" si="0">A5-A4</f>
        <v>31</v>
      </c>
      <c r="C5" s="6">
        <f>EqualPrincipal</f>
        <v>8333.33</v>
      </c>
      <c r="D5" s="6">
        <f>D4-C5</f>
        <v>33333.339999999997</v>
      </c>
      <c r="E5" s="7">
        <f t="shared" ref="E5:E9" si="1">O$10</f>
        <v>538.89</v>
      </c>
      <c r="F5" s="3">
        <v>0</v>
      </c>
      <c r="G5" s="3">
        <v>0</v>
      </c>
      <c r="H5" s="15">
        <f t="shared" ref="H5:H9" si="2">K5</f>
        <v>8872.2199999999993</v>
      </c>
      <c r="I5" s="3">
        <v>0</v>
      </c>
      <c r="J5" s="3">
        <v>0</v>
      </c>
      <c r="K5" s="12">
        <f t="shared" ref="K5:K9" si="3">C5+E5</f>
        <v>8872.2199999999993</v>
      </c>
      <c r="N5" s="5" t="s">
        <v>16</v>
      </c>
      <c r="O5" s="9">
        <f>ROI/12</f>
        <v>1</v>
      </c>
    </row>
    <row r="6" spans="1:15" x14ac:dyDescent="0.25">
      <c r="A6" s="2">
        <v>42993</v>
      </c>
      <c r="B6" s="3">
        <f t="shared" si="0"/>
        <v>31</v>
      </c>
      <c r="C6" s="6">
        <f>EqualPrincipal</f>
        <v>8333.33</v>
      </c>
      <c r="D6" s="6">
        <f t="shared" ref="D6:D7" si="4">D5-C6</f>
        <v>25000.009999999995</v>
      </c>
      <c r="E6" s="7">
        <f t="shared" si="1"/>
        <v>538.89</v>
      </c>
      <c r="F6" s="3">
        <v>0</v>
      </c>
      <c r="G6" s="3">
        <v>0</v>
      </c>
      <c r="H6" s="15">
        <f t="shared" si="2"/>
        <v>8872.2199999999993</v>
      </c>
      <c r="I6" s="3">
        <v>0</v>
      </c>
      <c r="J6" s="3">
        <v>0</v>
      </c>
      <c r="K6" s="12">
        <f t="shared" si="3"/>
        <v>8872.2199999999993</v>
      </c>
      <c r="N6" s="5" t="s">
        <v>27</v>
      </c>
      <c r="O6" s="9">
        <v>30</v>
      </c>
    </row>
    <row r="7" spans="1:15" x14ac:dyDescent="0.25">
      <c r="A7" s="2">
        <v>43023</v>
      </c>
      <c r="B7" s="3">
        <f t="shared" si="0"/>
        <v>30</v>
      </c>
      <c r="C7" s="6">
        <f>EqualPrincipal</f>
        <v>8333.33</v>
      </c>
      <c r="D7" s="6">
        <f t="shared" si="4"/>
        <v>16666.679999999993</v>
      </c>
      <c r="E7" s="7">
        <f t="shared" si="1"/>
        <v>538.89</v>
      </c>
      <c r="F7" s="3">
        <v>0</v>
      </c>
      <c r="G7" s="3">
        <v>0</v>
      </c>
      <c r="H7" s="15">
        <f t="shared" si="2"/>
        <v>8872.2199999999993</v>
      </c>
      <c r="I7" s="3">
        <v>0</v>
      </c>
      <c r="J7" s="3">
        <v>0</v>
      </c>
      <c r="K7" s="12">
        <f t="shared" si="3"/>
        <v>8872.2199999999993</v>
      </c>
      <c r="N7" s="5" t="s">
        <v>23</v>
      </c>
      <c r="O7" s="5">
        <f>ROUND(O3/O2,2)</f>
        <v>8333.33</v>
      </c>
    </row>
    <row r="8" spans="1:15" x14ac:dyDescent="0.25">
      <c r="A8" s="2">
        <v>43054</v>
      </c>
      <c r="B8" s="3">
        <f>A8-A7</f>
        <v>31</v>
      </c>
      <c r="C8" s="6">
        <f>EqualPrincipal</f>
        <v>8333.33</v>
      </c>
      <c r="D8" s="6">
        <f>D7-C8</f>
        <v>8333.3499999999931</v>
      </c>
      <c r="E8" s="7">
        <f t="shared" si="1"/>
        <v>538.89</v>
      </c>
      <c r="F8" s="3">
        <v>0</v>
      </c>
      <c r="G8" s="3">
        <v>0</v>
      </c>
      <c r="H8" s="15">
        <f t="shared" si="2"/>
        <v>8872.2199999999993</v>
      </c>
      <c r="I8" s="3">
        <v>0</v>
      </c>
      <c r="J8" s="3">
        <v>0</v>
      </c>
      <c r="K8" s="12">
        <f t="shared" si="3"/>
        <v>8872.2199999999993</v>
      </c>
      <c r="N8" s="5" t="s">
        <v>24</v>
      </c>
      <c r="O8" s="5">
        <f>principalAmt*(ROIPerMonth/100)*NoOfRepayment</f>
        <v>3000</v>
      </c>
    </row>
    <row r="9" spans="1:15" x14ac:dyDescent="0.25">
      <c r="A9" s="2">
        <v>43084</v>
      </c>
      <c r="B9" s="3">
        <f>A9-A8</f>
        <v>30</v>
      </c>
      <c r="C9" s="6">
        <f>C10-SUM(C4:C8)</f>
        <v>8333.3499999999985</v>
      </c>
      <c r="D9" s="10">
        <f>D8-C9</f>
        <v>0</v>
      </c>
      <c r="E9" s="7">
        <f t="shared" si="1"/>
        <v>538.89</v>
      </c>
      <c r="F9" s="11">
        <v>0</v>
      </c>
      <c r="G9" s="11">
        <v>0</v>
      </c>
      <c r="H9" s="15">
        <f t="shared" si="2"/>
        <v>8872.239999999998</v>
      </c>
      <c r="I9" s="11">
        <v>0</v>
      </c>
      <c r="J9" s="11">
        <v>0</v>
      </c>
      <c r="K9" s="12">
        <f t="shared" si="3"/>
        <v>8872.239999999998</v>
      </c>
      <c r="N9" s="5" t="s">
        <v>26</v>
      </c>
      <c r="O9" s="5">
        <f>O8+E3</f>
        <v>3233.33</v>
      </c>
    </row>
    <row r="10" spans="1:15" x14ac:dyDescent="0.25">
      <c r="A10" s="7"/>
      <c r="B10" s="7">
        <f>SUM(B4:B9)</f>
        <v>183</v>
      </c>
      <c r="C10" s="13">
        <f>D2</f>
        <v>50000</v>
      </c>
      <c r="D10" s="1"/>
      <c r="E10" s="1">
        <f>SUM(E4:E9)</f>
        <v>3233.3399999999997</v>
      </c>
      <c r="F10" s="1"/>
      <c r="G10" s="1"/>
      <c r="H10" s="1">
        <f>SUM(H2:H9)</f>
        <v>53233.34</v>
      </c>
      <c r="I10" s="1"/>
      <c r="J10" s="1"/>
      <c r="K10" s="1">
        <f>SUM(K2:K9)</f>
        <v>53233.34</v>
      </c>
      <c r="N10" s="5" t="s">
        <v>25</v>
      </c>
      <c r="O10" s="5">
        <f>ROUND(TotalInterest/NoOfRepayment,2)</f>
        <v>538.89</v>
      </c>
    </row>
    <row r="14" spans="1:15" x14ac:dyDescent="0.25">
      <c r="N14">
        <f>L19/6</f>
        <v>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Declining Balance</vt:lpstr>
      <vt:lpstr>Flat Interest</vt:lpstr>
      <vt:lpstr>Sheet3</vt:lpstr>
      <vt:lpstr>Daysperannum</vt:lpstr>
      <vt:lpstr>Dayspermonth</vt:lpstr>
      <vt:lpstr>EMI</vt:lpstr>
      <vt:lpstr>EqualPrincipal</vt:lpstr>
      <vt:lpstr>InitialBrokenPeriodInterest</vt:lpstr>
      <vt:lpstr>NoOfDaysPerMonth</vt:lpstr>
      <vt:lpstr>NoOfRepayment</vt:lpstr>
      <vt:lpstr>Principal</vt:lpstr>
      <vt:lpstr>principalAmt</vt:lpstr>
      <vt:lpstr>repayment</vt:lpstr>
      <vt:lpstr>ROI</vt:lpstr>
      <vt:lpstr>ROIperannum</vt:lpstr>
      <vt:lpstr>ROIPerMonth</vt:lpstr>
      <vt:lpstr>TotalInterest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bgs</cp:lastModifiedBy>
  <dcterms:created xsi:type="dcterms:W3CDTF">2017-06-27T11:50:27Z</dcterms:created>
  <dcterms:modified xsi:type="dcterms:W3CDTF">2017-06-28T06:50:27Z</dcterms:modified>
</cp:coreProperties>
</file>